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py of Copy of Spring Stiffnes" sheetId="1" r:id="rId4"/>
  </sheets>
  <definedNames/>
  <calcPr/>
</workbook>
</file>

<file path=xl/sharedStrings.xml><?xml version="1.0" encoding="utf-8"?>
<sst xmlns="http://schemas.openxmlformats.org/spreadsheetml/2006/main" count="39" uniqueCount="27">
  <si>
    <t>Input Vehicle Data</t>
  </si>
  <si>
    <t>Total Vehicle Weight (kg)</t>
  </si>
  <si>
    <t>Front Weight Percentage (%)</t>
  </si>
  <si>
    <t>Motion Ratio (Front)</t>
  </si>
  <si>
    <t>Motion Ratio (Rear)</t>
  </si>
  <si>
    <t>Unsprung Weight Front (kg)</t>
  </si>
  <si>
    <t>Unsprung Weight Rear (kg)</t>
  </si>
  <si>
    <t>Target Ride Frequency (Hz)</t>
  </si>
  <si>
    <t>Results</t>
  </si>
  <si>
    <t>Front</t>
  </si>
  <si>
    <t>Rear</t>
  </si>
  <si>
    <t>Stiffness (Spring) (N/mm)</t>
  </si>
  <si>
    <t>Stiffness (Spring) (kg/mm)</t>
  </si>
  <si>
    <t>Stiffness (Spring) (lb/in)</t>
  </si>
  <si>
    <t>Intermediate Calculations</t>
  </si>
  <si>
    <t>Installation Ratio to Motion Ratio Inverter</t>
  </si>
  <si>
    <t>Total Vehicle Mass (kg)</t>
  </si>
  <si>
    <t xml:space="preserve">Installation Ratio </t>
  </si>
  <si>
    <t>Front Weight (kg)</t>
  </si>
  <si>
    <t>Front Single Corner Weight</t>
  </si>
  <si>
    <t>Front Single Corner Sprung Weight (kg)</t>
  </si>
  <si>
    <t>Motion Ration</t>
  </si>
  <si>
    <t>Rear Weight (kg)</t>
  </si>
  <si>
    <t>Rear Single Corner Weight (kg)</t>
  </si>
  <si>
    <t>Rear Single Corner Sprung Weight (kg)</t>
  </si>
  <si>
    <t>Stiffness (Wheel) (N/m)</t>
  </si>
  <si>
    <t>Stiffness (Wheel) (N/mm)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</si>
</sst>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2.0"/>
      <color theme="1"/>
      <name val="Roboto Condensed"/>
    </font>
    <font>
      <color theme="1"/>
      <name val="Arial"/>
      <scheme val="minor"/>
    </font>
    <font>
      <b/>
      <sz val="11.0"/>
      <color theme="1"/>
      <name val="Roboto Condensed"/>
    </font>
    <font>
      <b/>
      <i/>
      <color theme="1"/>
      <name val="Roboto Condensed"/>
    </font>
    <font>
      <b/>
      <i/>
      <sz val="10.0"/>
      <color theme="1"/>
      <name val="Roboto Condensed"/>
    </font>
    <font>
      <i/>
      <color theme="1"/>
      <name val="Arial"/>
      <scheme val="minor"/>
    </font>
    <font>
      <color rgb="FFFFFFFF"/>
      <name val="Arial"/>
      <scheme val="minor"/>
    </font>
    <font>
      <b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</fills>
  <borders count="15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2" fontId="2" numFmtId="0" xfId="0" applyBorder="1" applyFont="1"/>
    <xf borderId="3" fillId="2" fontId="2" numFmtId="0" xfId="0" applyBorder="1" applyFont="1"/>
    <xf borderId="4" fillId="0" fontId="2" numFmtId="0" xfId="0" applyAlignment="1" applyBorder="1" applyFont="1">
      <alignment readingOrder="0"/>
    </xf>
    <xf borderId="5" fillId="0" fontId="2" numFmtId="0" xfId="0" applyAlignment="1" applyBorder="1" applyFont="1">
      <alignment readingOrder="0"/>
    </xf>
    <xf borderId="4" fillId="3" fontId="2" numFmtId="0" xfId="0" applyAlignment="1" applyBorder="1" applyFill="1" applyFont="1">
      <alignment horizontal="left" readingOrder="0"/>
    </xf>
    <xf borderId="5" fillId="3" fontId="2" numFmtId="0" xfId="0" applyAlignment="1" applyBorder="1" applyFont="1">
      <alignment horizontal="left" readingOrder="0"/>
    </xf>
    <xf borderId="0" fillId="0" fontId="2" numFmtId="0" xfId="0" applyFont="1"/>
    <xf borderId="4" fillId="0" fontId="2" numFmtId="0" xfId="0" applyBorder="1" applyFont="1"/>
    <xf borderId="5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4" fillId="3" fontId="2" numFmtId="0" xfId="0" applyAlignment="1" applyBorder="1" applyFont="1">
      <alignment horizontal="left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1" fillId="4" fontId="3" numFmtId="0" xfId="0" applyAlignment="1" applyBorder="1" applyFill="1" applyFont="1">
      <alignment readingOrder="0"/>
    </xf>
    <xf borderId="2" fillId="4" fontId="2" numFmtId="0" xfId="0" applyAlignment="1" applyBorder="1" applyFont="1">
      <alignment readingOrder="0"/>
    </xf>
    <xf borderId="3" fillId="4" fontId="2" numFmtId="0" xfId="0" applyAlignment="1" applyBorder="1" applyFont="1">
      <alignment readingOrder="0"/>
    </xf>
    <xf borderId="0" fillId="0" fontId="2" numFmtId="4" xfId="0" applyAlignment="1" applyFont="1" applyNumberFormat="1">
      <alignment horizontal="left"/>
    </xf>
    <xf borderId="5" fillId="0" fontId="2" numFmtId="4" xfId="0" applyAlignment="1" applyBorder="1" applyFont="1" applyNumberFormat="1">
      <alignment horizontal="left"/>
    </xf>
    <xf borderId="6" fillId="0" fontId="2" numFmtId="0" xfId="0" applyBorder="1" applyFont="1"/>
    <xf borderId="7" fillId="0" fontId="2" numFmtId="4" xfId="0" applyAlignment="1" applyBorder="1" applyFont="1" applyNumberFormat="1">
      <alignment horizontal="left"/>
    </xf>
    <xf borderId="8" fillId="0" fontId="2" numFmtId="4" xfId="0" applyAlignment="1" applyBorder="1" applyFont="1" applyNumberFormat="1">
      <alignment horizontal="left"/>
    </xf>
    <xf borderId="9" fillId="5" fontId="4" numFmtId="0" xfId="0" applyAlignment="1" applyBorder="1" applyFill="1" applyFont="1">
      <alignment readingOrder="0"/>
    </xf>
    <xf borderId="10" fillId="5" fontId="2" numFmtId="0" xfId="0" applyBorder="1" applyFont="1"/>
    <xf borderId="1" fillId="5" fontId="5" numFmtId="0" xfId="0" applyAlignment="1" applyBorder="1" applyFont="1">
      <alignment readingOrder="0"/>
    </xf>
    <xf borderId="3" fillId="5" fontId="1" numFmtId="0" xfId="0" applyBorder="1" applyFont="1"/>
    <xf borderId="11" fillId="0" fontId="2" numFmtId="0" xfId="0" applyBorder="1" applyFont="1"/>
    <xf borderId="12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4" fillId="0" fontId="6" numFmtId="0" xfId="0" applyAlignment="1" applyBorder="1" applyFont="1">
      <alignment readingOrder="0"/>
    </xf>
    <xf borderId="5" fillId="3" fontId="2" numFmtId="0" xfId="0" applyAlignment="1" applyBorder="1" applyFont="1">
      <alignment readingOrder="0"/>
    </xf>
    <xf borderId="11" fillId="0" fontId="2" numFmtId="0" xfId="0" applyAlignment="1" applyBorder="1" applyFont="1">
      <alignment readingOrder="0"/>
    </xf>
    <xf borderId="5" fillId="4" fontId="2" numFmtId="4" xfId="0" applyBorder="1" applyFont="1" applyNumberFormat="1"/>
    <xf borderId="6" fillId="0" fontId="2" numFmtId="0" xfId="0" applyAlignment="1" applyBorder="1" applyFont="1">
      <alignment readingOrder="0"/>
    </xf>
    <xf borderId="8" fillId="4" fontId="2" numFmtId="4" xfId="0" applyBorder="1" applyFont="1" applyNumberFormat="1"/>
    <xf borderId="0" fillId="0" fontId="7" numFmtId="0" xfId="0" applyFont="1"/>
    <xf borderId="11" fillId="6" fontId="2" numFmtId="0" xfId="0" applyBorder="1" applyFill="1" applyFont="1"/>
    <xf borderId="12" fillId="6" fontId="2" numFmtId="0" xfId="0" applyBorder="1" applyFont="1"/>
    <xf borderId="9" fillId="5" fontId="8" numFmtId="0" xfId="0" applyAlignment="1" applyBorder="1" applyFont="1">
      <alignment readingOrder="0"/>
    </xf>
    <xf borderId="12" fillId="0" fontId="2" numFmtId="4" xfId="0" applyBorder="1" applyFont="1" applyNumberFormat="1"/>
    <xf borderId="13" fillId="0" fontId="2" numFmtId="0" xfId="0" applyBorder="1" applyFont="1"/>
    <xf borderId="14" fillId="0" fontId="2" numFmtId="4" xfId="0" applyBorder="1" applyFont="1" applyNumberFormat="1"/>
    <xf borderId="12" fillId="6" fontId="2" numFmtId="4" xfId="0" applyBorder="1" applyFont="1" applyNumberFormat="1"/>
    <xf borderId="10" fillId="5" fontId="2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0.5"/>
    <col customWidth="1" min="4" max="4" width="23.13"/>
    <col customWidth="1" min="5" max="5" width="4.75"/>
    <col customWidth="1" min="6" max="6" width="20.75"/>
    <col customWidth="1" min="7" max="7" width="8.63"/>
  </cols>
  <sheetData>
    <row r="3">
      <c r="B3" s="1" t="s">
        <v>0</v>
      </c>
      <c r="C3" s="2"/>
      <c r="D3" s="3"/>
    </row>
    <row r="4">
      <c r="B4" s="4" t="s">
        <v>1</v>
      </c>
      <c r="D4" s="5" t="s">
        <v>2</v>
      </c>
    </row>
    <row r="5">
      <c r="B5" s="6">
        <v>1086.0</v>
      </c>
      <c r="D5" s="7">
        <v>53.0</v>
      </c>
      <c r="E5" s="8"/>
    </row>
    <row r="6">
      <c r="B6" s="9"/>
      <c r="D6" s="10"/>
    </row>
    <row r="7">
      <c r="B7" s="4" t="s">
        <v>3</v>
      </c>
      <c r="D7" s="5" t="s">
        <v>4</v>
      </c>
    </row>
    <row r="8">
      <c r="B8" s="6">
        <v>1.06</v>
      </c>
      <c r="D8" s="7">
        <v>1.49</v>
      </c>
      <c r="E8" s="8"/>
    </row>
    <row r="9">
      <c r="B9" s="9"/>
      <c r="D9" s="10"/>
    </row>
    <row r="10">
      <c r="B10" s="4" t="s">
        <v>5</v>
      </c>
      <c r="D10" s="5" t="s">
        <v>6</v>
      </c>
    </row>
    <row r="11">
      <c r="B11" s="6">
        <v>45.0</v>
      </c>
      <c r="D11" s="7">
        <v>50.0</v>
      </c>
    </row>
    <row r="12">
      <c r="B12" s="9"/>
      <c r="D12" s="10"/>
    </row>
    <row r="13">
      <c r="B13" s="11" t="s">
        <v>7</v>
      </c>
      <c r="D13" s="12"/>
    </row>
    <row r="14">
      <c r="B14" s="13">
        <v>2.0</v>
      </c>
      <c r="D14" s="12"/>
    </row>
    <row r="15">
      <c r="B15" s="14"/>
      <c r="C15" s="15"/>
      <c r="D15" s="16"/>
    </row>
    <row r="17">
      <c r="B17" s="17" t="s">
        <v>8</v>
      </c>
      <c r="C17" s="18" t="s">
        <v>9</v>
      </c>
      <c r="D17" s="19" t="s">
        <v>10</v>
      </c>
      <c r="E17" s="8"/>
    </row>
    <row r="18">
      <c r="B18" s="11" t="s">
        <v>11</v>
      </c>
      <c r="C18" s="20">
        <f>C38*B8^2</f>
        <v>43.07866674</v>
      </c>
      <c r="D18" s="21">
        <f>C45*D8^2</f>
        <v>71.94337131</v>
      </c>
    </row>
    <row r="19">
      <c r="B19" s="4" t="s">
        <v>12</v>
      </c>
      <c r="C19" s="20">
        <f t="shared" ref="C19:D19" si="1">C18*0.1019716213</f>
        <v>4.392801491</v>
      </c>
      <c r="D19" s="21">
        <f t="shared" si="1"/>
        <v>7.336182214</v>
      </c>
    </row>
    <row r="20">
      <c r="B20" s="22" t="s">
        <v>13</v>
      </c>
      <c r="C20" s="23">
        <f t="shared" ref="C20:D20" si="2">C18*5.71015</f>
        <v>245.9856489</v>
      </c>
      <c r="D20" s="24">
        <f t="shared" si="2"/>
        <v>410.8074417</v>
      </c>
    </row>
    <row r="23">
      <c r="B23" s="25" t="s">
        <v>14</v>
      </c>
      <c r="C23" s="26"/>
      <c r="F23" s="27" t="s">
        <v>15</v>
      </c>
      <c r="G23" s="28"/>
    </row>
    <row r="24">
      <c r="B24" s="29"/>
      <c r="C24" s="30"/>
      <c r="F24" s="9"/>
      <c r="G24" s="10"/>
    </row>
    <row r="25">
      <c r="B25" s="31" t="s">
        <v>16</v>
      </c>
      <c r="C25" s="32">
        <f>B5</f>
        <v>1086</v>
      </c>
      <c r="F25" s="33" t="s">
        <v>17</v>
      </c>
      <c r="G25" s="10"/>
    </row>
    <row r="26">
      <c r="B26" s="29"/>
      <c r="C26" s="32"/>
      <c r="D26" s="8"/>
      <c r="E26" s="8"/>
      <c r="F26" s="4" t="s">
        <v>9</v>
      </c>
      <c r="G26" s="34">
        <v>0.94</v>
      </c>
    </row>
    <row r="27">
      <c r="B27" s="31" t="s">
        <v>18</v>
      </c>
      <c r="C27" s="32">
        <f>B5*(D5/100)</f>
        <v>575.58</v>
      </c>
      <c r="F27" s="4" t="s">
        <v>10</v>
      </c>
      <c r="G27" s="34">
        <v>0.67</v>
      </c>
    </row>
    <row r="28">
      <c r="B28" s="31" t="s">
        <v>19</v>
      </c>
      <c r="C28" s="32">
        <f>C27/2</f>
        <v>287.79</v>
      </c>
      <c r="F28" s="9"/>
      <c r="G28" s="10"/>
    </row>
    <row r="29">
      <c r="B29" s="35" t="s">
        <v>20</v>
      </c>
      <c r="C29" s="30">
        <f>C28-B11</f>
        <v>242.79</v>
      </c>
      <c r="F29" s="33" t="s">
        <v>21</v>
      </c>
      <c r="G29" s="10"/>
    </row>
    <row r="30">
      <c r="B30" s="29"/>
      <c r="C30" s="30"/>
      <c r="F30" s="4" t="s">
        <v>9</v>
      </c>
      <c r="G30" s="36">
        <f t="shared" ref="G30:G31" si="3">1/G26</f>
        <v>1.063829787</v>
      </c>
    </row>
    <row r="31">
      <c r="B31" s="31" t="s">
        <v>22</v>
      </c>
      <c r="C31" s="30">
        <f>B5-C27</f>
        <v>510.42</v>
      </c>
      <c r="F31" s="37" t="s">
        <v>10</v>
      </c>
      <c r="G31" s="38">
        <f t="shared" si="3"/>
        <v>1.492537313</v>
      </c>
    </row>
    <row r="32">
      <c r="B32" s="31" t="s">
        <v>23</v>
      </c>
      <c r="C32" s="32">
        <f>C31/2</f>
        <v>255.21</v>
      </c>
      <c r="G32" s="8"/>
    </row>
    <row r="33">
      <c r="B33" s="35" t="s">
        <v>24</v>
      </c>
      <c r="C33" s="32">
        <f>C32-D11</f>
        <v>205.21</v>
      </c>
      <c r="H33" s="39">
        <f>PI()</f>
        <v>3.141592654</v>
      </c>
    </row>
    <row r="34">
      <c r="B34" s="29"/>
      <c r="C34" s="30"/>
    </row>
    <row r="35">
      <c r="B35" s="40"/>
      <c r="C35" s="41"/>
    </row>
    <row r="36">
      <c r="B36" s="42" t="s">
        <v>9</v>
      </c>
      <c r="C36" s="26"/>
    </row>
    <row r="37">
      <c r="B37" s="31" t="s">
        <v>25</v>
      </c>
      <c r="C37" s="43">
        <f>C29*((4*H33^2)*(B14^2))</f>
        <v>38339.86004</v>
      </c>
    </row>
    <row r="38">
      <c r="B38" s="31" t="s">
        <v>26</v>
      </c>
      <c r="C38" s="43">
        <f>C37/1000</f>
        <v>38.33986004</v>
      </c>
    </row>
    <row r="39">
      <c r="B39" s="31"/>
      <c r="C39" s="43"/>
    </row>
    <row r="40">
      <c r="B40" s="31" t="s">
        <v>11</v>
      </c>
      <c r="C40" s="43">
        <f>C38*B8^2</f>
        <v>43.07866674</v>
      </c>
      <c r="D40" s="8"/>
      <c r="G40" s="8"/>
    </row>
    <row r="41">
      <c r="B41" s="44" t="s">
        <v>13</v>
      </c>
      <c r="C41" s="45">
        <f>C40*5.71015</f>
        <v>245.9856489</v>
      </c>
    </row>
    <row r="42">
      <c r="B42" s="40"/>
      <c r="C42" s="46"/>
      <c r="G42" s="8"/>
    </row>
    <row r="43">
      <c r="B43" s="42" t="s">
        <v>10</v>
      </c>
      <c r="C43" s="47"/>
      <c r="G43" s="8"/>
    </row>
    <row r="44">
      <c r="B44" s="31" t="s">
        <v>25</v>
      </c>
      <c r="C44" s="43">
        <f>C33*((4*H33^2)*(B14^2))</f>
        <v>32405.46431</v>
      </c>
    </row>
    <row r="45">
      <c r="B45" s="31" t="s">
        <v>26</v>
      </c>
      <c r="C45" s="43">
        <f>C44/1000</f>
        <v>32.40546431</v>
      </c>
    </row>
    <row r="46">
      <c r="B46" s="31"/>
      <c r="C46" s="43"/>
      <c r="G46" s="8"/>
    </row>
    <row r="47">
      <c r="B47" s="31" t="s">
        <v>11</v>
      </c>
      <c r="C47" s="43">
        <f>C45*D8^2</f>
        <v>71.94337131</v>
      </c>
      <c r="G47" s="8"/>
    </row>
    <row r="48">
      <c r="B48" s="44" t="s">
        <v>13</v>
      </c>
      <c r="C48" s="45">
        <f>C47*5.71015</f>
        <v>410.8074417</v>
      </c>
    </row>
  </sheetData>
  <drawing r:id="rId1"/>
</worksheet>
</file>